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15"/>
  <workbookPr/>
  <mc:AlternateContent xmlns:mc="http://schemas.openxmlformats.org/markup-compatibility/2006">
    <mc:Choice Requires="x15">
      <x15ac:absPath xmlns:x15ac="http://schemas.microsoft.com/office/spreadsheetml/2010/11/ac" url="/Users/joanmolinergilberga/Documents/ESMUC/4t CURS/Taller d'anàlisi per la musicologia (Joaquim Rabasseda)/A Treball individual/Anàlisis video/"/>
    </mc:Choice>
  </mc:AlternateContent>
  <xr:revisionPtr revIDLastSave="406" documentId="13_ncr:1_{5B66AA81-C64A-0A46-B4DF-2CB42E86FACC}" xr6:coauthVersionLast="47" xr6:coauthVersionMax="47" xr10:uidLastSave="{14750C05-19A1-448C-B20B-A963CCFD77AB}"/>
  <bookViews>
    <workbookView xWindow="-20" yWindow="760" windowWidth="29400" windowHeight="18360" firstSheet="1" xr2:uid="{4A89830C-0E57-D944-BB79-2E92E03D7675}"/>
  </bookViews>
  <sheets>
    <sheet name="objectes infantils indueixen" sheetId="1" r:id="rId1"/>
    <sheet name="inductor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2" i="2" l="1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4" i="2"/>
  <c r="C3" i="2"/>
  <c r="C2" i="2"/>
</calcChain>
</file>

<file path=xl/sharedStrings.xml><?xml version="1.0" encoding="utf-8"?>
<sst xmlns="http://schemas.openxmlformats.org/spreadsheetml/2006/main" count="247" uniqueCount="170">
  <si>
    <t>minut</t>
  </si>
  <si>
    <t>timing precís</t>
  </si>
  <si>
    <t>Anàlisi Joan</t>
  </si>
  <si>
    <t>Anàlisi Rosa</t>
  </si>
  <si>
    <t>Anàlisi Edu</t>
  </si>
  <si>
    <t>Anàlisi qualitatiu Joan</t>
  </si>
  <si>
    <t>Anàlisi qualitatiu Edu</t>
  </si>
  <si>
    <t>Unitat de registre (Bardin)</t>
  </si>
  <si>
    <t>Direcció hipòtesi</t>
  </si>
  <si>
    <t>Intensitat</t>
  </si>
  <si>
    <t>Secció</t>
  </si>
  <si>
    <t>Intervenció prevista</t>
  </si>
  <si>
    <t>Intervenció real</t>
  </si>
  <si>
    <t>explicació</t>
  </si>
  <si>
    <t>Les persones es poden en mitja rotllana i el Joan llegeix un poema. Una noia fa fotos.</t>
  </si>
  <si>
    <t>Pertinença a un col·lectiu</t>
  </si>
  <si>
    <t>+</t>
  </si>
  <si>
    <t>Aplaudeixen una mica</t>
  </si>
  <si>
    <t>Observar, reconeixement de l'espai (Joan). Timidesa general. Poc moviment. Joc amb globus</t>
  </si>
  <si>
    <t>Tornen a aplaudir i es dispersen</t>
  </si>
  <si>
    <t>Posar un objecte de disfressa</t>
  </si>
  <si>
    <t>Pulse 1</t>
  </si>
  <si>
    <t>Observar, reconeixement de l'espai. Posar uns collarets Hawaians</t>
  </si>
  <si>
    <t>Es mouen poc a poc com fent estiraments. Altres caminen per la sala.</t>
  </si>
  <si>
    <t>Comença la sessió (gent acomodant-se), passejant tímidament encara en rotllana. (moviments en general tímids i poc arriscats). Moviments poc rítmics excepte un home a l’esquerra</t>
  </si>
  <si>
    <t>Baix volum sonor</t>
  </si>
  <si>
    <t>-</t>
  </si>
  <si>
    <t>Algú comença a fer volar els globus cap amunt i altres s'hi afegeixen.</t>
  </si>
  <si>
    <t>Joc amb globus</t>
  </si>
  <si>
    <t>Gent comença a moure’s de manera més independent, estiraments es trenca una mica la rotllana</t>
  </si>
  <si>
    <t>Expectatives, canvi de rols. Em poso darrere l'equip i em miren. Encara moviments tímids. Alguns comencen a ballar.</t>
  </si>
  <si>
    <t>Hi han ràfegues de més llum i menys llum.</t>
  </si>
  <si>
    <t>Sembla que entri un beat perquè un parell de persones comencen a ballar al tempo i mirar al Joan. Més canvis de música i moviments més ràpids i seguits</t>
  </si>
  <si>
    <t>Aquí la performance enganya, perquè sembla que vindrà algun moment potent, i no</t>
  </si>
  <si>
    <t>Volum sonor creixent</t>
  </si>
  <si>
    <t>secció 1</t>
  </si>
  <si>
    <t>Delays tímids</t>
  </si>
  <si>
    <t>Moviments molt efusius i repetitius. Sembla moment àlgid de la música. S’assembla a moment disco</t>
  </si>
  <si>
    <t>Música repetitiva</t>
  </si>
  <si>
    <t>Les balladores es posen en grup a la part central. Es miren i interactuen amb globus</t>
  </si>
  <si>
    <t>Augmenta el moviment</t>
  </si>
  <si>
    <t>Sembla que es relaxa tot una mica, els moviments són menys efusius i menys marcats a un beat</t>
  </si>
  <si>
    <t>Els "dancers" responen al dinamisme</t>
  </si>
  <si>
    <t>Secció 2 - més groove i greus</t>
  </si>
  <si>
    <t>filtres breus per donar dinamisme</t>
  </si>
  <si>
    <t>Moviment individualitzat, no en grups, voltes en sí mateixes</t>
  </si>
  <si>
    <t>Hi ha persones que comencen a fer moviments més enèrgics, fan voltes sobre si mateixes i es mouen més ràpid.</t>
  </si>
  <si>
    <t>Es generen interaccions entre parelles de gent</t>
  </si>
  <si>
    <t>Connexións interpersonals en parelles</t>
  </si>
  <si>
    <t>Interaccions verbals (Angel i Sara, Lluís i Vani)</t>
  </si>
  <si>
    <t>Energia bastant baixa, la gent continua movente-se però sembla que la intensitat de la música ha baixat bastant. Coincideix amb les llums bastant baixes d’intensitat</t>
  </si>
  <si>
    <t>llums baixa intensitat</t>
  </si>
  <si>
    <t>Moment de dubtes, més quiets</t>
  </si>
  <si>
    <t>Comencen a fer moviments més suaus.</t>
  </si>
  <si>
    <t>Secció 3A. Canvi músical</t>
  </si>
  <si>
    <t>El grup es dispersa per la sala</t>
  </si>
  <si>
    <t>Tornen a llençar els globus pels aires i a xutar-los.</t>
  </si>
  <si>
    <t>Sembla que la música comença a animar-se, la gent torna a ballar més efusivament: mitja intensitat</t>
  </si>
  <si>
    <t>Molta gent jugant amb els globus: la gent s’ha expandit més per la sala. Torna moment de la gent més parada</t>
  </si>
  <si>
    <t>Trencar el tema. Repeat, delay</t>
  </si>
  <si>
    <t>Secció d'efectes repetitius, es "para" el temps</t>
  </si>
  <si>
    <t>La gent es queda parada. Després mouen els braços com flotant. El canvi arriba en un moment en que algunes començaven a ballar</t>
  </si>
  <si>
    <t>Una persona s'acosta a on està el Joan i després se'n va.</t>
  </si>
  <si>
    <t>Sembla que torna a pujar la música (Hi ha com un moment concret 17:42 que sembla que peti una pujada a la música, la gent va com pujant intensitat I aquí allibera una mica)</t>
  </si>
  <si>
    <t>Música no repetitiva</t>
  </si>
  <si>
    <t>Reverbs +  joc amb salts continus "insterts", moment muntage cinematogràfic</t>
  </si>
  <si>
    <t>no realitzat</t>
  </si>
  <si>
    <t>Torna un ball amb el cap aixecat mirant cap a mi en alguns casos. Tall de rotllo</t>
  </si>
  <si>
    <t>La mateixa persona li fa un petó i una abraçada a una altra.</t>
  </si>
  <si>
    <t xml:space="preserve">Gent s’anima, molt moviment, molt cap a dins o sobre ells mateixes (mirant amunt, fent voltes, explorant amb el seu cos). </t>
  </si>
  <si>
    <t>Els canvis continus no permeten crear dinàmiques de grup que es consolidin</t>
  </si>
  <si>
    <t>El sector esquerre de la sala sembla més animat en general, i el mitjà més parat. Fa una estona que hi ha un grup que no reacciona massa a canvis</t>
  </si>
  <si>
    <t>Secció 3B Indiepop</t>
  </si>
  <si>
    <t>Salt a aquesta secció coincidint amb la fi del moment amb efectes</t>
  </si>
  <si>
    <t>Moment més expansiu</t>
  </si>
  <si>
    <t>Una noia se'n va de la sala.</t>
  </si>
  <si>
    <t>Tothom molt moviment generalitzat. Molt balanceig I exploració amb els braços.</t>
  </si>
  <si>
    <t>individualització</t>
  </si>
  <si>
    <t>Algu es deixa anar amb els braços</t>
  </si>
  <si>
    <t>La noia torna a la sala.</t>
  </si>
  <si>
    <t>(secció 3B)</t>
  </si>
  <si>
    <t>Efecte reverb i LPF</t>
  </si>
  <si>
    <t>Ball més generalitzat però amb menys espai, introspectiu, repetitiu</t>
  </si>
  <si>
    <t>El Joan surt de la posició de dj per una moments i es posa a ballar a la sala.</t>
  </si>
  <si>
    <t>Moment màxim d'expansió per la sala</t>
  </si>
  <si>
    <t>Secció V, amb bombo</t>
  </si>
  <si>
    <t>salt directe cap a aquesta secció sense fer la IV</t>
  </si>
  <si>
    <t>Interacció al fons de la sala</t>
  </si>
  <si>
    <t>Sembla que el beat ha pujat intensitat.La gent balla amb més energia, s’encenen les llums (sembla com moment èxtasis) Llums enceses</t>
  </si>
  <si>
    <t>llums alta intensitat</t>
  </si>
  <si>
    <t>slow down tempo</t>
  </si>
  <si>
    <t>no realitzat aquí, sinó més tard</t>
  </si>
  <si>
    <t>El grup s'ajunta i algu interactua més</t>
  </si>
  <si>
    <t>Hi ha dos persones al fondo que ballen enèrgicament fent saltirons per la sala i moviments de braços.</t>
  </si>
  <si>
    <t>A vegades costa treure conclusions per la disparitat entre els moviments de diferents parts de la sala</t>
  </si>
  <si>
    <t>tempo inestable</t>
  </si>
  <si>
    <t>Error tècnic amb el tempo, que va fluctuar</t>
  </si>
  <si>
    <t>Major moviment, tothom ballant</t>
  </si>
  <si>
    <t>Una parella ballen junts.</t>
  </si>
  <si>
    <t>Han baixat les llums i els moviments de la gent poc a poc també. Tornen a pases més rítmiques amb el beat però el cos més estàtic</t>
  </si>
  <si>
    <t>Els moviments més energètics i amb Bombo a negres movilitzen els balladors</t>
  </si>
  <si>
    <t>Secció VI. Drum &amp; Bass</t>
  </si>
  <si>
    <t>hpf+bitcrush</t>
  </si>
  <si>
    <t>Hpf+bitcrush</t>
  </si>
  <si>
    <t>Decideixo no tocar res</t>
  </si>
  <si>
    <t>Una persona salta.</t>
  </si>
  <si>
    <t>Sembla que els moviments poc a poc tornen a agafar força, la gent comença a ballar amb més intensitat i més ràpid</t>
  </si>
  <si>
    <t>Algú s'activa més encara</t>
  </si>
  <si>
    <t>Música Half tempo</t>
  </si>
  <si>
    <t>El canvi torna a portar poc moviment i més ralentitzat</t>
  </si>
  <si>
    <t>Els moviments són més suaus.</t>
  </si>
  <si>
    <t>La gent es queda una mica més parada tot i que no sé si és per cansanci o què, per què hi ha un parell de persones a l’esquerra que continuen ballant molt enèrgicament</t>
  </si>
  <si>
    <t>El bombo a negres i el LPF constitueixen un contrast que cadascú interpreta diferent</t>
  </si>
  <si>
    <t>Low Pass Filter</t>
  </si>
  <si>
    <t>Secció VII</t>
  </si>
  <si>
    <t>tempo + ràpid, LPF+punch</t>
  </si>
  <si>
    <t>La Maria R. s'estira, altres van a càmera lenta</t>
  </si>
  <si>
    <t>Moviments més Lent i expansius (gent pel terra, braços amunt)</t>
  </si>
  <si>
    <t>Trec el LPF i es comencen a activar</t>
  </si>
  <si>
    <t>Una persona està asseguda al terra movent el cap suaument.</t>
  </si>
  <si>
    <t>Trec el LPF</t>
  </si>
  <si>
    <t>Ball més divertit i joc amb globus</t>
  </si>
  <si>
    <t>Secció VIII - House</t>
  </si>
  <si>
    <t>filtres i jam d'fx</t>
  </si>
  <si>
    <t>filtres i jam d'fx, mutejar percussions</t>
  </si>
  <si>
    <t>Comença efecte tempo slow-down. Mínim moviment, alguns caps abaixats, i moviments a càmera lenta</t>
  </si>
  <si>
    <t>La persona s'aixeca.</t>
  </si>
  <si>
    <t>Tothom bastant més baixa energia, tornen a moviment automàtic (passes al beat quiets al bloc)</t>
  </si>
  <si>
    <t>Baixada de tempo</t>
  </si>
  <si>
    <t>Tots es queden molt quiets i fan moviment pausats.</t>
  </si>
  <si>
    <t>Es ralentitzen els moviments, i són més expansius</t>
  </si>
  <si>
    <t>L'efecte de ralentir i accelerar el tempo és clar i fàcil d'interpretar pels balladors</t>
  </si>
  <si>
    <t>Torna a pujar el tempo. S'entén i tohom es va activant</t>
  </si>
  <si>
    <t>Comencen a animar-se moviments un altre cop després de moment d’estar quasi parats</t>
  </si>
  <si>
    <t>Pujada de tempo</t>
  </si>
  <si>
    <t>Ball repetitiu</t>
  </si>
  <si>
    <t>Una persona s'ha estirat a terra.</t>
  </si>
  <si>
    <t>Secció IX</t>
  </si>
  <si>
    <t>tempo inicial</t>
  </si>
  <si>
    <t>Comença el tancament. Dues persones van a terra, altres encara tenen ganes de ballar</t>
  </si>
  <si>
    <t>Una altra persona s'ha assegut al terra i agafa dos globus.</t>
  </si>
  <si>
    <t>Secció X</t>
  </si>
  <si>
    <t>res</t>
  </si>
  <si>
    <t>salt directe cap a aquesta secció sense fer la IX</t>
  </si>
  <si>
    <t>Baixa el moviment. La gent torna a explorar l'espai</t>
  </si>
  <si>
    <t>Moviments més lents de sobte</t>
  </si>
  <si>
    <t>El Joan és desplaça a la sala i després torna a la posició de dj.</t>
  </si>
  <si>
    <t>Moviments repetitius expansius amb més força (sembla que hi ha gent q começa a estar més cansada perquè no varia gaire els moviments)</t>
  </si>
  <si>
    <t>A partir d'un cert moment apareix el cansament en alguns balladors quan la música baixa d'intensitat</t>
  </si>
  <si>
    <t>Estiraments i introspecció</t>
  </si>
  <si>
    <t>La persona que estava estirada al terra s'aixeca. La persona que estava asseguda també.</t>
  </si>
  <si>
    <t>Moviments expansius, girant amb braços oberts</t>
  </si>
  <si>
    <t>Secció XI</t>
  </si>
  <si>
    <t>Fade out progressiu</t>
  </si>
  <si>
    <t>Una persona arrossega a una altra per terra per les cames.</t>
  </si>
  <si>
    <t>Baixa tot d’intensitat, al mínim</t>
  </si>
  <si>
    <t>Mínim moviment, relaxació, introspecció, ulls tancats, 5-6 persones a terra</t>
  </si>
  <si>
    <t>La persona fa la croqueta cap al la dreta de la sala.</t>
  </si>
  <si>
    <t>Moviments ràpids però bastant continguts en espri i expansió</t>
  </si>
  <si>
    <t>El fade out és massa ràpid, comença tard perquè s'acaba el tema abans</t>
  </si>
  <si>
    <t>Pulse final</t>
  </si>
  <si>
    <t>fade out</t>
  </si>
  <si>
    <t>Fan moviments molt més pausats. Hi ha persones que s'estiren a terra i fan estiraments de relaxació.</t>
  </si>
  <si>
    <t>Moviments molt lents i minims. A partir d’aqui sembla que la gent es va apagant, gent es tira al terra, es deixa caure. Llums apagades</t>
  </si>
  <si>
    <t>És queden quiets.</t>
  </si>
  <si>
    <t>Gent parada, nomès estiraments (com despertar de la sessió)</t>
  </si>
  <si>
    <t>El Joan fa una reverència</t>
  </si>
  <si>
    <t>Unitat de registre</t>
  </si>
  <si>
    <t>direcció-intensitat</t>
  </si>
  <si>
    <t>quantitat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</si>
</sst>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h]:mm"/>
  </numFmts>
  <fonts count="7">
    <font>
      <sz val="12"/>
      <color theme="1"/>
      <name val="Aptos Narrow"/>
      <family val="2"/>
      <scheme val="minor"/>
    </font>
    <font>
      <sz val="8"/>
      <color rgb="FF222222"/>
      <name val="Arial"/>
      <family val="2"/>
    </font>
    <font>
      <sz val="8"/>
      <color theme="1"/>
      <name val="Aptos Narrow"/>
      <family val="2"/>
      <scheme val="minor"/>
    </font>
    <font>
      <sz val="10"/>
      <color rgb="FF000000"/>
      <name val="Arial"/>
      <family val="2"/>
    </font>
    <font>
      <sz val="9"/>
      <color theme="1"/>
      <name val="Aptos Narrow"/>
      <family val="2"/>
      <scheme val="minor"/>
    </font>
    <font>
      <u/>
      <sz val="12"/>
      <color theme="1"/>
      <name val="Aptos Narrow"/>
      <family val="2"/>
      <scheme val="minor"/>
    </font>
    <font>
      <u/>
      <sz val="8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20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46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top"/>
    </xf>
    <xf numFmtId="0" fontId="0" fillId="0" borderId="0" xfId="0" applyAlignment="1">
      <alignment horizontal="center" vertical="top"/>
    </xf>
    <xf numFmtId="164" fontId="1" fillId="0" borderId="0" xfId="0" applyNumberFormat="1" applyFont="1" applyAlignment="1">
      <alignment horizontal="right" vertical="top"/>
    </xf>
    <xf numFmtId="0" fontId="0" fillId="0" borderId="0" xfId="0" applyAlignment="1">
      <alignment horizontal="right" vertical="top"/>
    </xf>
    <xf numFmtId="0" fontId="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top"/>
    </xf>
    <xf numFmtId="0" fontId="3" fillId="0" borderId="0" xfId="0" applyFont="1"/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center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top" wrapText="1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Joc amb globus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inductors!B2:B7</c:f>
              <c:numCache>
                <c:formatCode>General</c:formatCode>
                <c:ptCount val="6"/>
                <c:pt idx="0">
                  <c:v>3</c:v>
                </c:pt>
                <c:pt idx="1">
                  <c:v>2</c:v>
                </c:pt>
                <c:pt idx="2">
                  <c:v>1</c:v>
                </c:pt>
                <c:pt idx="3">
                  <c:v>-1</c:v>
                </c:pt>
                <c:pt idx="4">
                  <c:v>-2</c:v>
                </c:pt>
                <c:pt idx="5">
                  <c:v>-3</c:v>
                </c:pt>
              </c:numCache>
            </c:numRef>
          </c:cat>
          <c:val>
            <c:numRef>
              <c:f>inductors!$C$2:$C$7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8BD-4E0D-9EC0-EFFD66CB67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42595591"/>
        <c:axId val="1942614023"/>
      </c:barChart>
      <c:catAx>
        <c:axId val="1942595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2614023"/>
        <c:crosses val="autoZero"/>
        <c:auto val="1"/>
        <c:lblAlgn val="ctr"/>
        <c:lblOffset val="100"/>
        <c:noMultiLvlLbl val="0"/>
      </c:catAx>
      <c:valAx>
        <c:axId val="19426140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2595591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Volum creixent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inductors!B20:B25</c:f>
              <c:numCache>
                <c:formatCode>General</c:formatCode>
                <c:ptCount val="6"/>
                <c:pt idx="0">
                  <c:v>3</c:v>
                </c:pt>
                <c:pt idx="1">
                  <c:v>2</c:v>
                </c:pt>
                <c:pt idx="2">
                  <c:v>1</c:v>
                </c:pt>
                <c:pt idx="3">
                  <c:v>-1</c:v>
                </c:pt>
                <c:pt idx="4">
                  <c:v>-2</c:v>
                </c:pt>
                <c:pt idx="5">
                  <c:v>-3</c:v>
                </c:pt>
              </c:numCache>
            </c:numRef>
          </c:cat>
          <c:val>
            <c:numRef>
              <c:f>inductors!$C$20:$C$25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CDA-4816-9F59-7A020E4D20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69626375"/>
        <c:axId val="669628423"/>
      </c:barChart>
      <c:catAx>
        <c:axId val="6696263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9628423"/>
        <c:crosses val="autoZero"/>
        <c:auto val="1"/>
        <c:lblAlgn val="ctr"/>
        <c:lblOffset val="100"/>
        <c:noMultiLvlLbl val="0"/>
      </c:catAx>
      <c:valAx>
        <c:axId val="6696284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9626375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Volum Baix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inductors!B14:B19</c:f>
              <c:numCache>
                <c:formatCode>General</c:formatCode>
                <c:ptCount val="6"/>
                <c:pt idx="0">
                  <c:v>3</c:v>
                </c:pt>
                <c:pt idx="1">
                  <c:v>2</c:v>
                </c:pt>
                <c:pt idx="2">
                  <c:v>1</c:v>
                </c:pt>
                <c:pt idx="3">
                  <c:v>-1</c:v>
                </c:pt>
                <c:pt idx="4">
                  <c:v>-2</c:v>
                </c:pt>
                <c:pt idx="5">
                  <c:v>-3</c:v>
                </c:pt>
              </c:numCache>
            </c:numRef>
          </c:cat>
          <c:val>
            <c:numRef>
              <c:f>inductors!$C$14:$C$19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D1-4460-8549-1F898C40AC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35313415"/>
        <c:axId val="735413767"/>
      </c:barChart>
      <c:catAx>
        <c:axId val="73531341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5413767"/>
        <c:crosses val="autoZero"/>
        <c:auto val="1"/>
        <c:lblAlgn val="ctr"/>
        <c:lblOffset val="100"/>
        <c:noMultiLvlLbl val="0"/>
      </c:catAx>
      <c:valAx>
        <c:axId val="7354137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5313415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1323975</xdr:colOff>
      <xdr:row>1</xdr:row>
      <xdr:rowOff>47625</xdr:rowOff>
    </xdr:from>
    <xdr:to>
      <xdr:col>9</xdr:col>
      <xdr:colOff>342900</xdr:colOff>
      <xdr:row>14</xdr:row>
      <xdr:rowOff>190500</xdr:rowOff>
    </xdr:to>
    <xdr:graphicFrame macro="">
      <xdr:nvGraphicFramePr>
        <xdr:cNvPr id="3" name="Gràfic 2">
          <a:extLst>
            <a:ext uri="{FF2B5EF4-FFF2-40B4-BE49-F238E27FC236}">
              <a16:creationId xmlns:a16="http://schemas.microsoft.com/office/drawing/2014/main" id="{A7530251-DFC4-A407-AF0F-9E94039E062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1295400</xdr:colOff>
      <xdr:row>29</xdr:row>
      <xdr:rowOff>66675</xdr:rowOff>
    </xdr:from>
    <xdr:to>
      <xdr:col>9</xdr:col>
      <xdr:colOff>314325</xdr:colOff>
      <xdr:row>43</xdr:row>
      <xdr:rowOff>9525</xdr:rowOff>
    </xdr:to>
    <xdr:graphicFrame macro="">
      <xdr:nvGraphicFramePr>
        <xdr:cNvPr id="4" name="Gràfic 3">
          <a:extLst>
            <a:ext uri="{FF2B5EF4-FFF2-40B4-BE49-F238E27FC236}">
              <a16:creationId xmlns:a16="http://schemas.microsoft.com/office/drawing/2014/main" id="{A2ECD429-99FD-1AF5-0BC1-265CA49168E7}"/>
            </a:ext>
            <a:ext uri="{147F2762-F138-4A5C-976F-8EAC2B608ADB}">
              <a16:predDERef xmlns:a16="http://schemas.microsoft.com/office/drawing/2014/main" pred="{A7530251-DFC4-A407-AF0F-9E94039E062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1314450</xdr:colOff>
      <xdr:row>15</xdr:row>
      <xdr:rowOff>47625</xdr:rowOff>
    </xdr:from>
    <xdr:to>
      <xdr:col>9</xdr:col>
      <xdr:colOff>333375</xdr:colOff>
      <xdr:row>28</xdr:row>
      <xdr:rowOff>190500</xdr:rowOff>
    </xdr:to>
    <xdr:graphicFrame macro="">
      <xdr:nvGraphicFramePr>
        <xdr:cNvPr id="5" name="Gràfic 4">
          <a:extLst>
            <a:ext uri="{FF2B5EF4-FFF2-40B4-BE49-F238E27FC236}">
              <a16:creationId xmlns:a16="http://schemas.microsoft.com/office/drawing/2014/main" id="{83CDD8E9-8042-AD85-8820-ED0C6F235CE8}"/>
            </a:ext>
            <a:ext uri="{147F2762-F138-4A5C-976F-8EAC2B608ADB}">
              <a16:predDERef xmlns:a16="http://schemas.microsoft.com/office/drawing/2014/main" pred="{A2ECD429-99FD-1AF5-0BC1-265CA49168E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774A46-933C-614A-B3C3-7317EFEEBA5E}">
  <dimension ref="A1:S57"/>
  <sheetViews>
    <sheetView tabSelected="1" topLeftCell="C1" zoomScale="145" zoomScaleNormal="145" workbookViewId="0">
      <pane ySplit="1" topLeftCell="E2" activePane="bottomLeft" state="frozen"/>
      <selection pane="bottomLeft" activeCell="L2" sqref="L2"/>
      <selection activeCell="D1" sqref="D1"/>
    </sheetView>
  </sheetViews>
  <sheetFormatPr defaultColWidth="11" defaultRowHeight="15.75" customHeight="1"/>
  <cols>
    <col min="1" max="1" width="3.5" style="1" customWidth="1"/>
    <col min="2" max="2" width="6" style="1" customWidth="1"/>
    <col min="3" max="3" width="31.375" customWidth="1"/>
    <col min="4" max="4" width="6.5" customWidth="1"/>
    <col min="5" max="5" width="36.625" customWidth="1"/>
    <col min="6" max="6" width="6.375" customWidth="1"/>
    <col min="7" max="7" width="43" customWidth="1"/>
    <col min="8" max="9" width="23.375" style="1" customWidth="1"/>
    <col min="10" max="10" width="16.875" customWidth="1"/>
    <col min="11" max="11" width="6.625" customWidth="1"/>
    <col min="12" max="12" width="7.875" customWidth="1"/>
    <col min="13" max="13" width="4.375" customWidth="1"/>
    <col min="14" max="14" width="6.875" customWidth="1"/>
    <col min="15" max="15" width="10.875" customWidth="1"/>
    <col min="16" max="17" width="17.375" customWidth="1"/>
    <col min="18" max="18" width="20.375" customWidth="1"/>
    <col min="19" max="19" width="25" customWidth="1"/>
    <col min="20" max="20" width="22.625" customWidth="1"/>
  </cols>
  <sheetData>
    <row r="1" spans="1:19" ht="23.25">
      <c r="A1" s="11" t="s">
        <v>0</v>
      </c>
      <c r="B1" s="14" t="s">
        <v>1</v>
      </c>
      <c r="C1" s="1" t="s">
        <v>2</v>
      </c>
      <c r="D1" s="14" t="s">
        <v>1</v>
      </c>
      <c r="E1" s="1" t="s">
        <v>3</v>
      </c>
      <c r="F1" s="14" t="s">
        <v>1</v>
      </c>
      <c r="G1" s="1" t="s">
        <v>4</v>
      </c>
      <c r="H1" s="15" t="s">
        <v>5</v>
      </c>
      <c r="I1" s="15" t="s">
        <v>6</v>
      </c>
      <c r="J1" s="15" t="s">
        <v>7</v>
      </c>
      <c r="K1" s="15" t="s">
        <v>8</v>
      </c>
      <c r="L1" s="15" t="s">
        <v>9</v>
      </c>
      <c r="M1" s="15"/>
      <c r="N1" s="14" t="s">
        <v>1</v>
      </c>
      <c r="O1" s="15" t="s">
        <v>10</v>
      </c>
      <c r="P1" s="15" t="s">
        <v>11</v>
      </c>
      <c r="Q1" s="15" t="s">
        <v>12</v>
      </c>
      <c r="R1" s="15"/>
      <c r="S1" s="15"/>
    </row>
    <row r="2" spans="1:19" ht="24" customHeight="1">
      <c r="A2" s="12">
        <v>0</v>
      </c>
      <c r="B2" s="5">
        <v>0</v>
      </c>
      <c r="C2" s="9" t="s">
        <v>13</v>
      </c>
      <c r="D2" s="7">
        <v>1.7361111111111112E-2</v>
      </c>
      <c r="E2" s="9" t="s">
        <v>14</v>
      </c>
      <c r="F2" s="5"/>
      <c r="G2" s="9"/>
      <c r="J2" s="18" t="s">
        <v>15</v>
      </c>
      <c r="K2" s="17" t="s">
        <v>16</v>
      </c>
      <c r="L2" s="17">
        <v>1</v>
      </c>
      <c r="N2" s="5">
        <v>0</v>
      </c>
      <c r="O2" s="9" t="s">
        <v>13</v>
      </c>
    </row>
    <row r="3" spans="1:19">
      <c r="A3" s="12">
        <v>1</v>
      </c>
      <c r="B3" s="6"/>
      <c r="C3" s="9"/>
      <c r="D3" s="7">
        <v>5.6944444444444443E-2</v>
      </c>
      <c r="E3" s="9" t="s">
        <v>17</v>
      </c>
      <c r="F3" s="5"/>
      <c r="G3" s="9"/>
      <c r="J3" s="18" t="s">
        <v>15</v>
      </c>
      <c r="K3" s="17" t="s">
        <v>16</v>
      </c>
      <c r="L3" s="17">
        <v>1</v>
      </c>
    </row>
    <row r="4" spans="1:19">
      <c r="A4" s="12">
        <v>2</v>
      </c>
      <c r="B4" s="6"/>
      <c r="C4" s="9"/>
      <c r="D4" s="7"/>
      <c r="E4" s="9"/>
      <c r="F4" s="5"/>
      <c r="G4" s="9"/>
      <c r="J4" s="18"/>
      <c r="K4" s="17"/>
      <c r="L4" s="17"/>
    </row>
    <row r="5" spans="1:19" ht="36" customHeight="1">
      <c r="A5" s="12">
        <v>3</v>
      </c>
      <c r="B5" s="5">
        <v>0.14583333333333334</v>
      </c>
      <c r="C5" s="9" t="s">
        <v>18</v>
      </c>
      <c r="D5" s="7">
        <v>0.1423611111111111</v>
      </c>
      <c r="E5" s="9" t="s">
        <v>19</v>
      </c>
      <c r="G5" s="9"/>
      <c r="J5" s="18" t="s">
        <v>20</v>
      </c>
      <c r="K5" s="17" t="s">
        <v>16</v>
      </c>
      <c r="L5" s="17">
        <v>2</v>
      </c>
      <c r="N5" s="5">
        <v>0.14583333333333334</v>
      </c>
      <c r="O5" s="9" t="s">
        <v>21</v>
      </c>
      <c r="P5" s="9" t="s">
        <v>22</v>
      </c>
      <c r="Q5" s="9" t="s">
        <v>22</v>
      </c>
    </row>
    <row r="6" spans="1:19" ht="30.75">
      <c r="A6" s="12">
        <v>4</v>
      </c>
      <c r="B6" s="5"/>
      <c r="C6" s="9"/>
      <c r="D6" s="7">
        <v>0.15277777777777779</v>
      </c>
      <c r="E6" s="9" t="s">
        <v>23</v>
      </c>
      <c r="F6" s="7">
        <v>0.16111111111111112</v>
      </c>
      <c r="G6" s="9" t="s">
        <v>24</v>
      </c>
      <c r="J6" s="18" t="s">
        <v>25</v>
      </c>
      <c r="K6" s="17" t="s">
        <v>26</v>
      </c>
      <c r="L6" s="17">
        <v>-1</v>
      </c>
    </row>
    <row r="7" spans="1:19" ht="20.25">
      <c r="A7" s="12">
        <v>5</v>
      </c>
      <c r="B7" s="5"/>
      <c r="C7" s="9"/>
      <c r="D7" s="7">
        <v>0.19305555555555556</v>
      </c>
      <c r="E7" s="9" t="s">
        <v>27</v>
      </c>
      <c r="F7" s="7"/>
      <c r="G7" s="9"/>
      <c r="J7" s="18" t="s">
        <v>28</v>
      </c>
      <c r="K7" s="17" t="s">
        <v>16</v>
      </c>
      <c r="L7" s="17">
        <v>2</v>
      </c>
    </row>
    <row r="8" spans="1:19" ht="20.25">
      <c r="A8" s="12">
        <v>6</v>
      </c>
      <c r="B8" s="5"/>
      <c r="C8" s="9"/>
      <c r="D8" s="7"/>
      <c r="E8" s="10"/>
      <c r="F8" s="7">
        <v>0.25</v>
      </c>
      <c r="G8" s="9" t="s">
        <v>29</v>
      </c>
      <c r="J8" s="18"/>
      <c r="K8" s="17"/>
      <c r="L8" s="17"/>
    </row>
    <row r="9" spans="1:19" ht="33.950000000000003" customHeight="1">
      <c r="A9" s="12">
        <v>7</v>
      </c>
      <c r="B9" s="5">
        <v>0.32291666666666669</v>
      </c>
      <c r="C9" s="9" t="s">
        <v>30</v>
      </c>
      <c r="D9" s="7">
        <v>0.2986111111111111</v>
      </c>
      <c r="E9" s="9" t="s">
        <v>31</v>
      </c>
      <c r="F9" s="7">
        <v>0.3125</v>
      </c>
      <c r="G9" s="9" t="s">
        <v>32</v>
      </c>
      <c r="H9" s="16" t="s">
        <v>33</v>
      </c>
      <c r="J9" s="18" t="s">
        <v>34</v>
      </c>
      <c r="K9" s="19" t="s">
        <v>16</v>
      </c>
      <c r="L9" s="19">
        <v>2</v>
      </c>
      <c r="M9" s="13"/>
      <c r="N9" s="5">
        <v>0.32291666666666669</v>
      </c>
      <c r="O9" s="9" t="s">
        <v>35</v>
      </c>
      <c r="P9" s="9" t="s">
        <v>36</v>
      </c>
      <c r="Q9" s="9" t="s">
        <v>36</v>
      </c>
      <c r="R9" s="9"/>
    </row>
    <row r="10" spans="1:19" ht="20.25">
      <c r="A10" s="12">
        <v>8</v>
      </c>
      <c r="B10" s="5"/>
      <c r="C10" s="9"/>
      <c r="D10" s="7"/>
      <c r="E10" s="10"/>
      <c r="F10" s="7">
        <v>0.36805555555555558</v>
      </c>
      <c r="G10" s="9" t="s">
        <v>37</v>
      </c>
      <c r="J10" s="18" t="s">
        <v>38</v>
      </c>
      <c r="K10" s="19" t="s">
        <v>16</v>
      </c>
      <c r="L10" s="19">
        <v>2</v>
      </c>
      <c r="M10" s="13"/>
    </row>
    <row r="11" spans="1:19">
      <c r="A11" s="12">
        <v>9</v>
      </c>
      <c r="B11" s="5"/>
      <c r="C11" s="9"/>
      <c r="D11" s="7"/>
      <c r="E11" s="10"/>
      <c r="F11" s="7"/>
      <c r="G11" s="9"/>
      <c r="J11" s="18" t="s">
        <v>38</v>
      </c>
      <c r="K11" s="19" t="s">
        <v>16</v>
      </c>
      <c r="L11" s="19">
        <v>2</v>
      </c>
    </row>
    <row r="12" spans="1:19" ht="20.25">
      <c r="A12" s="12">
        <v>10</v>
      </c>
      <c r="B12" s="5">
        <v>0.4375</v>
      </c>
      <c r="C12" s="9" t="s">
        <v>39</v>
      </c>
      <c r="D12" s="7"/>
      <c r="E12" s="9"/>
      <c r="F12" s="7"/>
      <c r="G12" s="9"/>
      <c r="J12" s="18" t="s">
        <v>28</v>
      </c>
      <c r="K12" s="17" t="s">
        <v>16</v>
      </c>
      <c r="L12" s="17">
        <v>1</v>
      </c>
    </row>
    <row r="13" spans="1:19" ht="20.25">
      <c r="A13" s="12">
        <v>11</v>
      </c>
      <c r="B13" s="5">
        <v>0.46875</v>
      </c>
      <c r="C13" s="9" t="s">
        <v>40</v>
      </c>
      <c r="D13" s="7"/>
      <c r="E13" s="9"/>
      <c r="F13" s="7">
        <v>0.45833333333333331</v>
      </c>
      <c r="G13" s="9" t="s">
        <v>41</v>
      </c>
      <c r="H13" s="16" t="s">
        <v>42</v>
      </c>
      <c r="J13" s="18" t="s">
        <v>38</v>
      </c>
      <c r="K13" s="17" t="s">
        <v>16</v>
      </c>
      <c r="L13" s="17">
        <v>2</v>
      </c>
      <c r="N13" s="5">
        <v>0.46875</v>
      </c>
      <c r="O13" s="9" t="s">
        <v>43</v>
      </c>
      <c r="P13" s="9" t="s">
        <v>44</v>
      </c>
      <c r="Q13" s="9" t="s">
        <v>44</v>
      </c>
      <c r="R13" s="9"/>
    </row>
    <row r="14" spans="1:19" ht="30.75">
      <c r="A14" s="12">
        <v>12</v>
      </c>
      <c r="B14" s="7">
        <v>0.52083333333333337</v>
      </c>
      <c r="C14" s="9" t="s">
        <v>45</v>
      </c>
      <c r="D14" s="7">
        <v>0.52083333333333337</v>
      </c>
      <c r="E14" s="9" t="s">
        <v>46</v>
      </c>
      <c r="F14" s="7">
        <v>0.50208333333333333</v>
      </c>
      <c r="G14" s="9" t="s">
        <v>47</v>
      </c>
      <c r="J14" s="18" t="s">
        <v>48</v>
      </c>
      <c r="K14" s="17" t="s">
        <v>26</v>
      </c>
      <c r="L14" s="17">
        <v>-1</v>
      </c>
    </row>
    <row r="15" spans="1:19" ht="30.75">
      <c r="A15" s="12">
        <v>13</v>
      </c>
      <c r="B15" s="7">
        <v>0.54166666666666663</v>
      </c>
      <c r="C15" s="9" t="s">
        <v>49</v>
      </c>
      <c r="D15" s="7"/>
      <c r="E15" s="10"/>
      <c r="F15" s="7">
        <v>0.56666666666666665</v>
      </c>
      <c r="G15" s="9" t="s">
        <v>50</v>
      </c>
      <c r="J15" s="18" t="s">
        <v>51</v>
      </c>
      <c r="K15" s="17" t="s">
        <v>26</v>
      </c>
      <c r="L15" s="17">
        <v>-2</v>
      </c>
      <c r="Q15" s="9"/>
    </row>
    <row r="16" spans="1:19" ht="20.25">
      <c r="A16" s="12">
        <v>14</v>
      </c>
      <c r="B16" s="7">
        <v>0.61111111111111116</v>
      </c>
      <c r="C16" s="9" t="s">
        <v>52</v>
      </c>
      <c r="D16" s="7">
        <v>0.61250000000000004</v>
      </c>
      <c r="E16" s="9" t="s">
        <v>53</v>
      </c>
      <c r="F16" s="7"/>
      <c r="G16" s="9"/>
      <c r="J16" s="18" t="s">
        <v>25</v>
      </c>
      <c r="K16" s="17" t="s">
        <v>26</v>
      </c>
      <c r="L16" s="17">
        <v>-2</v>
      </c>
      <c r="N16" s="7">
        <v>0.61111111111111116</v>
      </c>
      <c r="O16" s="9" t="s">
        <v>54</v>
      </c>
      <c r="P16" s="9"/>
      <c r="Q16" s="9"/>
    </row>
    <row r="17" spans="1:19" ht="20.25">
      <c r="A17" s="12">
        <v>15</v>
      </c>
      <c r="B17" s="7">
        <v>0.6875</v>
      </c>
      <c r="C17" s="9" t="s">
        <v>55</v>
      </c>
      <c r="D17" s="7">
        <v>0.66319444444444442</v>
      </c>
      <c r="E17" s="9" t="s">
        <v>56</v>
      </c>
      <c r="F17" s="7">
        <v>0.63888888888888884</v>
      </c>
      <c r="G17" s="9" t="s">
        <v>57</v>
      </c>
      <c r="J17" s="18" t="s">
        <v>28</v>
      </c>
      <c r="K17" s="17" t="s">
        <v>16</v>
      </c>
      <c r="L17" s="17">
        <v>1</v>
      </c>
      <c r="N17" s="7"/>
      <c r="P17" s="9"/>
      <c r="Q17" s="9"/>
    </row>
    <row r="18" spans="1:19" ht="20.25">
      <c r="A18" s="12">
        <v>16</v>
      </c>
      <c r="B18" s="7"/>
      <c r="C18" s="9"/>
      <c r="D18" s="7"/>
      <c r="E18" s="10"/>
      <c r="F18" s="7">
        <v>0.66666666666666663</v>
      </c>
      <c r="G18" s="21" t="s">
        <v>58</v>
      </c>
      <c r="H18" s="16"/>
      <c r="J18" s="18" t="s">
        <v>28</v>
      </c>
      <c r="K18" s="17" t="s">
        <v>26</v>
      </c>
      <c r="L18" s="17">
        <v>-1</v>
      </c>
      <c r="N18" s="7">
        <v>0.72916666666666663</v>
      </c>
      <c r="P18" s="9" t="s">
        <v>59</v>
      </c>
      <c r="Q18" s="9" t="s">
        <v>60</v>
      </c>
      <c r="R18" s="9"/>
    </row>
    <row r="19" spans="1:19" ht="30.75">
      <c r="A19" s="12">
        <v>17</v>
      </c>
      <c r="B19" s="7">
        <v>0.72916666666666663</v>
      </c>
      <c r="C19" s="9" t="s">
        <v>61</v>
      </c>
      <c r="D19" s="7">
        <v>0.7895833333333333</v>
      </c>
      <c r="E19" s="9" t="s">
        <v>62</v>
      </c>
      <c r="F19" s="7">
        <v>0.73611111111111116</v>
      </c>
      <c r="G19" s="9" t="s">
        <v>63</v>
      </c>
      <c r="J19" s="18" t="s">
        <v>64</v>
      </c>
      <c r="K19" s="17" t="s">
        <v>26</v>
      </c>
      <c r="L19" s="17">
        <v>-3</v>
      </c>
      <c r="P19" s="9" t="s">
        <v>65</v>
      </c>
      <c r="Q19" s="9" t="s">
        <v>66</v>
      </c>
    </row>
    <row r="20" spans="1:19" ht="51">
      <c r="A20" s="12">
        <v>18</v>
      </c>
      <c r="B20" s="7">
        <v>0.76041666666666663</v>
      </c>
      <c r="C20" s="9" t="s">
        <v>67</v>
      </c>
      <c r="D20" s="7">
        <v>0.80486111111111114</v>
      </c>
      <c r="E20" s="9" t="s">
        <v>68</v>
      </c>
      <c r="F20" s="7">
        <v>0.77083333333333337</v>
      </c>
      <c r="G20" s="9" t="s">
        <v>69</v>
      </c>
      <c r="H20" s="16" t="s">
        <v>70</v>
      </c>
      <c r="I20" s="16" t="s">
        <v>71</v>
      </c>
      <c r="J20" s="18" t="s">
        <v>48</v>
      </c>
      <c r="K20" s="17" t="s">
        <v>26</v>
      </c>
      <c r="L20" s="17">
        <v>-1</v>
      </c>
      <c r="N20" s="7">
        <v>0.76041666666666663</v>
      </c>
      <c r="O20" s="9" t="s">
        <v>72</v>
      </c>
      <c r="Q20" s="9" t="s">
        <v>73</v>
      </c>
      <c r="R20" s="9"/>
      <c r="S20" s="9"/>
    </row>
    <row r="21" spans="1:19" ht="20.25">
      <c r="A21" s="12">
        <v>19</v>
      </c>
      <c r="B21" s="7">
        <v>0.8125</v>
      </c>
      <c r="C21" s="9" t="s">
        <v>74</v>
      </c>
      <c r="D21" s="7">
        <v>0.84305555555555556</v>
      </c>
      <c r="E21" s="9" t="s">
        <v>75</v>
      </c>
      <c r="F21" s="7">
        <v>0.80555555555555558</v>
      </c>
      <c r="G21" s="9" t="s">
        <v>76</v>
      </c>
      <c r="J21" s="18" t="s">
        <v>77</v>
      </c>
      <c r="K21" s="17" t="s">
        <v>26</v>
      </c>
      <c r="L21" s="17">
        <v>-3</v>
      </c>
    </row>
    <row r="22" spans="1:19">
      <c r="A22" s="12">
        <v>20</v>
      </c>
      <c r="B22" s="7">
        <v>0.83333333333333337</v>
      </c>
      <c r="C22" s="9" t="s">
        <v>78</v>
      </c>
      <c r="D22" s="7">
        <v>0.85902777777777772</v>
      </c>
      <c r="E22" s="9" t="s">
        <v>79</v>
      </c>
      <c r="F22" s="7"/>
      <c r="G22" s="9"/>
      <c r="J22" s="18" t="s">
        <v>38</v>
      </c>
      <c r="K22" s="17" t="s">
        <v>16</v>
      </c>
      <c r="L22" s="17">
        <v>1</v>
      </c>
      <c r="N22" s="7">
        <v>0.83333333333333337</v>
      </c>
      <c r="O22" s="9" t="s">
        <v>80</v>
      </c>
      <c r="Q22" s="9" t="s">
        <v>81</v>
      </c>
    </row>
    <row r="23" spans="1:19" ht="20.25">
      <c r="A23" s="12">
        <v>21</v>
      </c>
      <c r="B23" s="7">
        <v>0.85416666666666663</v>
      </c>
      <c r="C23" s="9" t="s">
        <v>82</v>
      </c>
      <c r="D23" s="7">
        <v>0.9145833333333333</v>
      </c>
      <c r="E23" s="9" t="s">
        <v>83</v>
      </c>
      <c r="F23" s="7">
        <v>0.875</v>
      </c>
      <c r="G23" s="9" t="s">
        <v>84</v>
      </c>
      <c r="J23" s="18" t="s">
        <v>38</v>
      </c>
      <c r="K23" s="17" t="s">
        <v>16</v>
      </c>
      <c r="L23" s="17">
        <v>2</v>
      </c>
      <c r="N23" s="7">
        <v>0.85416666666666663</v>
      </c>
      <c r="O23" s="9" t="s">
        <v>85</v>
      </c>
      <c r="Q23" s="9" t="s">
        <v>86</v>
      </c>
    </row>
    <row r="24" spans="1:19" ht="30.75">
      <c r="A24" s="12">
        <v>22</v>
      </c>
      <c r="B24" s="7">
        <v>0.98958333333333337</v>
      </c>
      <c r="C24" s="9" t="s">
        <v>87</v>
      </c>
      <c r="D24" s="7"/>
      <c r="E24" s="10"/>
      <c r="F24" s="7">
        <v>0.89583333333333337</v>
      </c>
      <c r="G24" s="9" t="s">
        <v>88</v>
      </c>
      <c r="J24" s="18" t="s">
        <v>89</v>
      </c>
      <c r="K24" s="17" t="s">
        <v>16</v>
      </c>
      <c r="L24" s="17">
        <v>3</v>
      </c>
      <c r="P24" s="9" t="s">
        <v>90</v>
      </c>
      <c r="Q24" s="9" t="s">
        <v>91</v>
      </c>
    </row>
    <row r="25" spans="1:19">
      <c r="A25" s="12">
        <v>23</v>
      </c>
      <c r="C25" s="9"/>
      <c r="D25" s="7"/>
      <c r="E25" s="10"/>
      <c r="F25" s="7"/>
      <c r="G25" s="9"/>
      <c r="J25" s="17"/>
      <c r="K25" s="17"/>
      <c r="L25" s="17"/>
      <c r="Q25" s="9"/>
    </row>
    <row r="26" spans="1:19" ht="45.95" customHeight="1">
      <c r="A26" s="12">
        <v>24</v>
      </c>
      <c r="B26" s="7">
        <v>1.03125</v>
      </c>
      <c r="C26" s="9" t="s">
        <v>92</v>
      </c>
      <c r="D26" s="7">
        <v>1.0069444444444444</v>
      </c>
      <c r="E26" s="9" t="s">
        <v>93</v>
      </c>
      <c r="F26" s="7">
        <v>1.0062500000000001</v>
      </c>
      <c r="I26" s="16" t="s">
        <v>94</v>
      </c>
      <c r="J26" s="18" t="s">
        <v>95</v>
      </c>
      <c r="K26" s="17" t="s">
        <v>26</v>
      </c>
      <c r="L26" s="17">
        <v>-1</v>
      </c>
      <c r="N26" s="7">
        <v>1</v>
      </c>
      <c r="Q26" s="9" t="s">
        <v>96</v>
      </c>
      <c r="S26" s="9"/>
    </row>
    <row r="27" spans="1:19" ht="30.75">
      <c r="A27" s="12">
        <v>25</v>
      </c>
      <c r="B27" s="7">
        <v>1.0625</v>
      </c>
      <c r="C27" s="9" t="s">
        <v>97</v>
      </c>
      <c r="D27" s="7">
        <v>1.0416666666666667</v>
      </c>
      <c r="E27" s="9" t="s">
        <v>98</v>
      </c>
      <c r="F27" s="7">
        <v>1.0555555555555556</v>
      </c>
      <c r="G27" s="9" t="s">
        <v>99</v>
      </c>
      <c r="H27" s="16" t="s">
        <v>100</v>
      </c>
      <c r="J27" s="18" t="s">
        <v>38</v>
      </c>
      <c r="K27" s="19" t="s">
        <v>16</v>
      </c>
      <c r="L27" s="19">
        <v>3</v>
      </c>
      <c r="N27" s="7">
        <v>1.0625</v>
      </c>
      <c r="O27" s="9" t="s">
        <v>101</v>
      </c>
      <c r="P27" s="9" t="s">
        <v>102</v>
      </c>
      <c r="Q27" s="9" t="s">
        <v>103</v>
      </c>
      <c r="R27" s="9"/>
    </row>
    <row r="28" spans="1:19" ht="20.25">
      <c r="A28" s="12">
        <v>26</v>
      </c>
      <c r="B28" s="7">
        <v>1.1041666666666667</v>
      </c>
      <c r="C28" s="9" t="s">
        <v>104</v>
      </c>
      <c r="D28" s="7">
        <v>1.0833333333333333</v>
      </c>
      <c r="E28" s="9" t="s">
        <v>105</v>
      </c>
      <c r="F28" s="7">
        <v>1.1048611111111111</v>
      </c>
      <c r="G28" s="9" t="s">
        <v>106</v>
      </c>
      <c r="J28" s="18" t="s">
        <v>38</v>
      </c>
      <c r="K28" s="17" t="s">
        <v>16</v>
      </c>
      <c r="L28" s="17">
        <v>3</v>
      </c>
    </row>
    <row r="29" spans="1:19">
      <c r="A29" s="12">
        <v>27</v>
      </c>
      <c r="B29" s="7">
        <v>1.1458333333333333</v>
      </c>
      <c r="C29" s="9" t="s">
        <v>107</v>
      </c>
      <c r="D29" s="8"/>
      <c r="E29" s="10"/>
      <c r="J29" s="18" t="s">
        <v>38</v>
      </c>
      <c r="K29" s="17" t="s">
        <v>16</v>
      </c>
      <c r="L29" s="17">
        <v>3</v>
      </c>
      <c r="N29" s="7">
        <v>1.1458333333333333</v>
      </c>
      <c r="P29" s="9" t="s">
        <v>108</v>
      </c>
      <c r="Q29" s="9" t="s">
        <v>108</v>
      </c>
    </row>
    <row r="30" spans="1:19">
      <c r="A30" s="12">
        <v>28</v>
      </c>
      <c r="B30" s="7"/>
      <c r="C30" s="9"/>
      <c r="D30" s="8"/>
      <c r="E30" s="10"/>
      <c r="F30" s="7"/>
      <c r="G30" s="9"/>
      <c r="J30" s="18" t="s">
        <v>38</v>
      </c>
      <c r="K30" s="17" t="s">
        <v>16</v>
      </c>
      <c r="L30" s="17">
        <v>3</v>
      </c>
    </row>
    <row r="31" spans="1:19" ht="30.75">
      <c r="A31" s="12">
        <v>29</v>
      </c>
      <c r="B31" s="7">
        <v>1.2083333333333333</v>
      </c>
      <c r="C31" s="9" t="s">
        <v>109</v>
      </c>
      <c r="D31" s="7">
        <v>1.2416666666666667</v>
      </c>
      <c r="E31" s="9" t="s">
        <v>110</v>
      </c>
      <c r="F31" s="7">
        <v>1.2222222222222223</v>
      </c>
      <c r="G31" s="9" t="s">
        <v>111</v>
      </c>
      <c r="H31" s="16" t="s">
        <v>112</v>
      </c>
      <c r="J31" s="18" t="s">
        <v>113</v>
      </c>
      <c r="K31" s="17" t="s">
        <v>26</v>
      </c>
      <c r="L31" s="17">
        <v>-1</v>
      </c>
      <c r="N31" s="7">
        <v>1.2083333333333333</v>
      </c>
      <c r="O31" s="9" t="s">
        <v>114</v>
      </c>
      <c r="P31" s="9" t="s">
        <v>115</v>
      </c>
      <c r="Q31" s="9" t="s">
        <v>115</v>
      </c>
    </row>
    <row r="32" spans="1:19">
      <c r="A32" s="12">
        <v>30</v>
      </c>
      <c r="B32" s="7">
        <v>1.2708333333333333</v>
      </c>
      <c r="C32" s="9" t="s">
        <v>116</v>
      </c>
      <c r="D32" s="8"/>
      <c r="E32" s="10"/>
      <c r="F32" s="7">
        <v>1.2701388888888889</v>
      </c>
      <c r="G32" s="9" t="s">
        <v>117</v>
      </c>
      <c r="J32" s="18" t="s">
        <v>113</v>
      </c>
      <c r="K32" s="17" t="s">
        <v>26</v>
      </c>
      <c r="L32" s="17">
        <v>-1</v>
      </c>
    </row>
    <row r="33" spans="1:18" ht="23.1" customHeight="1">
      <c r="A33" s="12">
        <v>31</v>
      </c>
      <c r="B33" s="7">
        <v>1.2916666666666667</v>
      </c>
      <c r="C33" s="9" t="s">
        <v>118</v>
      </c>
      <c r="D33" s="7">
        <v>1.2916666666666667</v>
      </c>
      <c r="E33" s="9" t="s">
        <v>119</v>
      </c>
      <c r="F33" s="7"/>
      <c r="G33" s="9"/>
      <c r="J33" s="18" t="s">
        <v>34</v>
      </c>
      <c r="K33" s="17" t="s">
        <v>16</v>
      </c>
      <c r="L33" s="17">
        <v>2</v>
      </c>
      <c r="N33" s="7">
        <v>1.2916666666666667</v>
      </c>
      <c r="Q33" s="9" t="s">
        <v>120</v>
      </c>
    </row>
    <row r="34" spans="1:18" ht="21" customHeight="1">
      <c r="A34" s="12">
        <v>32</v>
      </c>
      <c r="B34" s="7">
        <v>1.3472222222222223</v>
      </c>
      <c r="C34" s="9" t="s">
        <v>121</v>
      </c>
      <c r="D34" s="8"/>
      <c r="E34" s="10"/>
      <c r="F34" s="7"/>
      <c r="G34" s="9"/>
      <c r="J34" s="18" t="s">
        <v>28</v>
      </c>
      <c r="K34" s="17" t="s">
        <v>16</v>
      </c>
      <c r="L34" s="17">
        <v>2</v>
      </c>
      <c r="N34" s="7">
        <v>1.3472222222222223</v>
      </c>
      <c r="O34" s="9" t="s">
        <v>122</v>
      </c>
      <c r="P34" s="9" t="s">
        <v>123</v>
      </c>
      <c r="Q34" s="9" t="s">
        <v>124</v>
      </c>
    </row>
    <row r="35" spans="1:18" ht="30.75">
      <c r="A35" s="12">
        <v>33</v>
      </c>
      <c r="B35" s="7">
        <v>1.3958333333333333</v>
      </c>
      <c r="C35" s="9" t="s">
        <v>125</v>
      </c>
      <c r="D35" s="7">
        <v>1.375</v>
      </c>
      <c r="E35" s="9" t="s">
        <v>126</v>
      </c>
      <c r="F35" s="7">
        <v>1.3763888888888889</v>
      </c>
      <c r="G35" s="9" t="s">
        <v>127</v>
      </c>
      <c r="J35" s="18" t="s">
        <v>128</v>
      </c>
      <c r="K35" s="17" t="s">
        <v>16</v>
      </c>
      <c r="L35" s="17">
        <v>1</v>
      </c>
    </row>
    <row r="36" spans="1:18" ht="33" customHeight="1">
      <c r="A36" s="12">
        <v>34</v>
      </c>
      <c r="B36" s="7"/>
      <c r="C36" s="9"/>
      <c r="D36" s="7">
        <v>1.4166666666666667</v>
      </c>
      <c r="E36" s="9" t="s">
        <v>129</v>
      </c>
      <c r="F36" s="7">
        <v>1.4347222222222222</v>
      </c>
      <c r="G36" s="9" t="s">
        <v>130</v>
      </c>
      <c r="H36" s="16" t="s">
        <v>131</v>
      </c>
      <c r="J36" s="18" t="s">
        <v>128</v>
      </c>
      <c r="K36" s="17" t="s">
        <v>16</v>
      </c>
      <c r="L36" s="17">
        <v>1</v>
      </c>
    </row>
    <row r="37" spans="1:18" ht="20.25">
      <c r="A37" s="12">
        <v>35</v>
      </c>
      <c r="B37" s="7">
        <v>1.4583333333333333</v>
      </c>
      <c r="C37" s="9" t="s">
        <v>132</v>
      </c>
      <c r="D37" s="8"/>
      <c r="E37" s="10"/>
      <c r="F37" s="7">
        <v>1.4576388888888889</v>
      </c>
      <c r="G37" s="9" t="s">
        <v>133</v>
      </c>
      <c r="J37" s="18" t="s">
        <v>134</v>
      </c>
      <c r="K37" s="17" t="s">
        <v>16</v>
      </c>
      <c r="L37" s="17">
        <v>3</v>
      </c>
    </row>
    <row r="38" spans="1:18">
      <c r="A38" s="12">
        <v>36</v>
      </c>
      <c r="B38" s="7">
        <v>1.5</v>
      </c>
      <c r="C38" s="9" t="s">
        <v>135</v>
      </c>
      <c r="D38" s="7">
        <v>1.5</v>
      </c>
      <c r="E38" s="9" t="s">
        <v>136</v>
      </c>
      <c r="F38" s="7"/>
      <c r="G38" s="9"/>
      <c r="J38" s="18" t="s">
        <v>38</v>
      </c>
      <c r="K38" s="17" t="s">
        <v>26</v>
      </c>
      <c r="L38" s="17">
        <v>-1</v>
      </c>
      <c r="O38" s="9" t="s">
        <v>137</v>
      </c>
      <c r="P38" s="9" t="s">
        <v>138</v>
      </c>
      <c r="Q38" s="9" t="s">
        <v>66</v>
      </c>
    </row>
    <row r="39" spans="1:18" ht="20.25">
      <c r="A39" s="12">
        <v>37</v>
      </c>
      <c r="B39" s="7">
        <v>1.5416666666666667</v>
      </c>
      <c r="C39" s="9" t="s">
        <v>139</v>
      </c>
      <c r="D39" s="7">
        <v>1.5416666666666667</v>
      </c>
      <c r="E39" s="9" t="s">
        <v>140</v>
      </c>
      <c r="F39" s="7"/>
      <c r="G39" s="9"/>
      <c r="J39" s="18" t="s">
        <v>28</v>
      </c>
      <c r="K39" s="17" t="s">
        <v>26</v>
      </c>
      <c r="L39" s="17">
        <v>-1</v>
      </c>
      <c r="N39" s="7">
        <v>1.6041666666666667</v>
      </c>
      <c r="O39" s="9" t="s">
        <v>141</v>
      </c>
      <c r="P39" s="9" t="s">
        <v>142</v>
      </c>
      <c r="Q39" s="9" t="s">
        <v>143</v>
      </c>
    </row>
    <row r="40" spans="1:18" ht="21.95" customHeight="1">
      <c r="A40" s="12">
        <v>38</v>
      </c>
      <c r="B40" s="7">
        <v>1.6041666666666667</v>
      </c>
      <c r="C40" s="9" t="s">
        <v>144</v>
      </c>
      <c r="D40" s="8"/>
      <c r="E40" s="10"/>
      <c r="F40" s="7">
        <v>1.6076388888888888</v>
      </c>
      <c r="G40" s="9" t="s">
        <v>145</v>
      </c>
      <c r="J40" s="17"/>
      <c r="K40" s="17"/>
      <c r="L40" s="17"/>
    </row>
    <row r="41" spans="1:18" ht="35.1" customHeight="1">
      <c r="A41" s="12">
        <v>39</v>
      </c>
      <c r="B41" s="7"/>
      <c r="C41" s="9"/>
      <c r="D41" s="7">
        <v>1.6423611111111112</v>
      </c>
      <c r="E41" s="9" t="s">
        <v>146</v>
      </c>
      <c r="F41" s="7">
        <v>1.6451388888888889</v>
      </c>
      <c r="G41" s="9" t="s">
        <v>147</v>
      </c>
      <c r="H41" s="16" t="s">
        <v>148</v>
      </c>
      <c r="J41" s="17"/>
      <c r="K41" s="17"/>
      <c r="L41" s="17"/>
    </row>
    <row r="42" spans="1:18" ht="20.25">
      <c r="A42" s="12">
        <v>40</v>
      </c>
      <c r="B42" s="7">
        <v>1.6666666666666667</v>
      </c>
      <c r="C42" s="9" t="s">
        <v>149</v>
      </c>
      <c r="D42" s="7">
        <v>1.6666666666666667</v>
      </c>
      <c r="E42" s="9" t="s">
        <v>150</v>
      </c>
      <c r="F42" s="7">
        <v>1.6930555555555555</v>
      </c>
      <c r="G42" s="9" t="s">
        <v>151</v>
      </c>
      <c r="J42" s="18" t="s">
        <v>25</v>
      </c>
      <c r="K42" s="17" t="s">
        <v>26</v>
      </c>
      <c r="L42" s="17">
        <v>-3</v>
      </c>
      <c r="N42" s="7">
        <v>1.6666666666666667</v>
      </c>
      <c r="O42" s="9" t="s">
        <v>152</v>
      </c>
      <c r="P42" s="9" t="s">
        <v>153</v>
      </c>
    </row>
    <row r="43" spans="1:18" ht="20.25">
      <c r="A43" s="12">
        <v>41</v>
      </c>
      <c r="B43" s="7"/>
      <c r="C43" s="9"/>
      <c r="D43" s="7">
        <v>1.7201388888888889</v>
      </c>
      <c r="E43" s="9" t="s">
        <v>154</v>
      </c>
      <c r="F43" s="7">
        <v>1.71875</v>
      </c>
      <c r="G43" s="9" t="s">
        <v>155</v>
      </c>
      <c r="J43" s="18" t="s">
        <v>25</v>
      </c>
      <c r="K43" s="17" t="s">
        <v>26</v>
      </c>
      <c r="L43" s="17">
        <v>-3</v>
      </c>
    </row>
    <row r="44" spans="1:18" ht="24.95" customHeight="1">
      <c r="A44" s="12">
        <v>42</v>
      </c>
      <c r="B44" s="7">
        <v>1.7708333333333333</v>
      </c>
      <c r="C44" s="9" t="s">
        <v>156</v>
      </c>
      <c r="D44" s="7">
        <v>1.75</v>
      </c>
      <c r="E44" s="9" t="s">
        <v>157</v>
      </c>
      <c r="F44" s="7">
        <v>1.7631944444444445</v>
      </c>
      <c r="G44" s="9" t="s">
        <v>158</v>
      </c>
      <c r="H44" s="16" t="s">
        <v>159</v>
      </c>
      <c r="J44" s="18" t="s">
        <v>25</v>
      </c>
      <c r="K44" s="17" t="s">
        <v>26</v>
      </c>
      <c r="L44" s="17">
        <v>-3</v>
      </c>
      <c r="N44" s="7">
        <v>1.7708333333333333</v>
      </c>
      <c r="O44" s="9" t="s">
        <v>160</v>
      </c>
      <c r="P44" s="9" t="s">
        <v>161</v>
      </c>
      <c r="Q44" s="9" t="s">
        <v>161</v>
      </c>
      <c r="R44" s="9"/>
    </row>
    <row r="45" spans="1:18" ht="20.25">
      <c r="A45" s="12">
        <v>43</v>
      </c>
      <c r="B45" s="7"/>
      <c r="C45" s="9"/>
      <c r="D45" s="7">
        <v>1.8034722222222221</v>
      </c>
      <c r="E45" s="9" t="s">
        <v>162</v>
      </c>
      <c r="F45" s="7">
        <v>1.7708333333333333</v>
      </c>
      <c r="G45" s="9" t="s">
        <v>163</v>
      </c>
      <c r="H45" s="16"/>
      <c r="I45" s="16"/>
      <c r="J45" s="17"/>
      <c r="K45" s="17"/>
      <c r="L45" s="20"/>
    </row>
    <row r="46" spans="1:18">
      <c r="A46" s="12">
        <v>44</v>
      </c>
      <c r="B46" s="7"/>
      <c r="C46" s="9"/>
      <c r="D46" s="7">
        <v>1.8666666666666667</v>
      </c>
      <c r="E46" s="9" t="s">
        <v>164</v>
      </c>
      <c r="F46" s="7">
        <v>1.8680555555555556</v>
      </c>
      <c r="G46" s="9" t="s">
        <v>165</v>
      </c>
      <c r="H46" s="16"/>
      <c r="I46" s="16"/>
      <c r="J46" s="17"/>
      <c r="K46" s="17"/>
      <c r="L46" s="17"/>
    </row>
    <row r="47" spans="1:18">
      <c r="A47" s="12">
        <v>45</v>
      </c>
      <c r="B47" s="7"/>
      <c r="C47" s="9"/>
      <c r="D47" s="7">
        <v>1.875</v>
      </c>
      <c r="E47" s="9" t="s">
        <v>166</v>
      </c>
      <c r="F47" s="7"/>
      <c r="G47" s="9"/>
      <c r="H47" s="16"/>
      <c r="I47" s="16"/>
      <c r="J47" s="17"/>
      <c r="K47" s="17"/>
      <c r="L47" s="17"/>
    </row>
    <row r="48" spans="1:18">
      <c r="D48" s="4"/>
      <c r="E48" s="3"/>
    </row>
    <row r="49" spans="4:5">
      <c r="D49" s="2"/>
      <c r="E49" s="3"/>
    </row>
    <row r="50" spans="4:5">
      <c r="D50" s="2"/>
      <c r="E50" s="3"/>
    </row>
    <row r="51" spans="4:5">
      <c r="D51" s="2"/>
      <c r="E51" s="3"/>
    </row>
    <row r="52" spans="4:5">
      <c r="D52" s="2"/>
      <c r="E52" s="3"/>
    </row>
    <row r="53" spans="4:5">
      <c r="D53" s="2"/>
      <c r="E53" s="3"/>
    </row>
    <row r="54" spans="4:5">
      <c r="D54" s="2"/>
      <c r="E54" s="3"/>
    </row>
    <row r="55" spans="4:5">
      <c r="D55" s="2"/>
      <c r="E55" s="3"/>
    </row>
    <row r="56" spans="4:5">
      <c r="D56" s="2"/>
      <c r="E56" s="3"/>
    </row>
    <row r="57" spans="4:5">
      <c r="D57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A30B1-CB87-4257-BC9C-3DF220E68B41}">
  <dimension ref="A1:I34"/>
  <sheetViews>
    <sheetView topLeftCell="B1" workbookViewId="0">
      <selection activeCell="B20" sqref="B20:B25"/>
    </sheetView>
  </sheetViews>
  <sheetFormatPr defaultRowHeight="15.75"/>
  <cols>
    <col min="1" max="1" width="25.125" customWidth="1"/>
    <col min="2" max="2" width="17.75" customWidth="1"/>
    <col min="4" max="4" width="7.875" customWidth="1"/>
    <col min="5" max="5" width="25" customWidth="1"/>
    <col min="9" max="9" width="20.875" customWidth="1"/>
    <col min="13" max="13" width="12.75" customWidth="1"/>
  </cols>
  <sheetData>
    <row r="1" spans="1:9">
      <c r="A1" t="s">
        <v>167</v>
      </c>
      <c r="B1" t="s">
        <v>168</v>
      </c>
      <c r="C1" t="s">
        <v>169</v>
      </c>
    </row>
    <row r="2" spans="1:9">
      <c r="A2" s="24" t="s">
        <v>28</v>
      </c>
      <c r="B2">
        <v>3</v>
      </c>
      <c r="C2">
        <f>COUNTIFS('objectes infantils indueixen'!$J2:$J47, "Joc amb globus", 'objectes infantils indueixen'!$L2:$L47, "3")</f>
        <v>0</v>
      </c>
      <c r="D2" s="22"/>
    </row>
    <row r="3" spans="1:9">
      <c r="A3" s="24"/>
      <c r="B3">
        <v>2</v>
      </c>
      <c r="C3">
        <f>COUNTIFS('objectes infantils indueixen'!$J2:$J47, "Joc amb globus", 'objectes infantils indueixen'!$L2:$L47, "2")</f>
        <v>2</v>
      </c>
      <c r="D3" s="22"/>
    </row>
    <row r="4" spans="1:9">
      <c r="A4" s="24"/>
      <c r="B4">
        <v>1</v>
      </c>
      <c r="C4">
        <f>COUNTIFS('objectes infantils indueixen'!$J2:$J47, "Joc amb globus", 'objectes infantils indueixen'!$L2:$L47, "1")</f>
        <v>2</v>
      </c>
      <c r="D4" s="22"/>
    </row>
    <row r="5" spans="1:9">
      <c r="A5" s="24"/>
      <c r="B5">
        <v>-1</v>
      </c>
      <c r="C5">
        <f>COUNTIFS('objectes infantils indueixen'!$J2:$J47, "Joc amb globus", 'objectes infantils indueixen'!$L2:$L47, "-1")</f>
        <v>2</v>
      </c>
      <c r="D5" s="22"/>
    </row>
    <row r="6" spans="1:9">
      <c r="A6" s="24"/>
      <c r="B6">
        <v>-2</v>
      </c>
      <c r="C6">
        <f>COUNTIFS('objectes infantils indueixen'!$J2:$J47, "Joc amb globus", 'objectes infantils indueixen'!$L2:$L47, "-2")</f>
        <v>0</v>
      </c>
      <c r="D6" s="22"/>
    </row>
    <row r="7" spans="1:9">
      <c r="A7" s="24"/>
      <c r="B7">
        <v>-3</v>
      </c>
      <c r="C7">
        <f>COUNTIFS('objectes infantils indueixen'!$J2:$J47, "Joc amb globus", 'objectes infantils indueixen'!$L2:$L47, "-3")</f>
        <v>0</v>
      </c>
      <c r="D7" s="22"/>
    </row>
    <row r="8" spans="1:9">
      <c r="A8" s="24" t="s">
        <v>20</v>
      </c>
      <c r="B8">
        <v>3</v>
      </c>
      <c r="C8">
        <f>COUNTIFS('objectes infantils indueixen'!$J2:$J47, "Posar un objecte de disfressa", 'objectes infantils indueixen'!$L2:$L47, "3")</f>
        <v>0</v>
      </c>
      <c r="I8" s="18"/>
    </row>
    <row r="9" spans="1:9">
      <c r="A9" s="24"/>
      <c r="B9">
        <v>2</v>
      </c>
      <c r="C9">
        <f>COUNTIFS('objectes infantils indueixen'!$J2:$J47, "Posar un objecte de disfressa", 'objectes infantils indueixen'!$L2:$L47, "2")</f>
        <v>1</v>
      </c>
    </row>
    <row r="10" spans="1:9">
      <c r="A10" s="24"/>
      <c r="B10">
        <v>1</v>
      </c>
      <c r="C10">
        <f>COUNTIFS('objectes infantils indueixen'!$J2:$J47, "Posar un objecte de disfressa", 'objectes infantils indueixen'!$L2:$L47, "1")</f>
        <v>0</v>
      </c>
    </row>
    <row r="11" spans="1:9">
      <c r="A11" s="24"/>
      <c r="B11">
        <v>-1</v>
      </c>
      <c r="C11">
        <f>COUNTIFS('objectes infantils indueixen'!$J2:$J47, "Posar un objecte de disfressa", 'objectes infantils indueixen'!$L2:$L47, "-1")</f>
        <v>0</v>
      </c>
    </row>
    <row r="12" spans="1:9">
      <c r="A12" s="24"/>
      <c r="B12">
        <v>-2</v>
      </c>
      <c r="C12">
        <f>COUNTIFS('objectes infantils indueixen'!$J2:$J47, "Posar un objecte de disfressa", 'objectes infantils indueixen'!$L2:$L47, "-2")</f>
        <v>0</v>
      </c>
    </row>
    <row r="13" spans="1:9">
      <c r="A13" s="24"/>
      <c r="B13">
        <v>-3</v>
      </c>
      <c r="C13">
        <f>COUNTIFS('objectes infantils indueixen'!$J2:$J47, "Posar un objecte de disfressa", 'objectes infantils indueixen'!$L2:$L47, "-3")</f>
        <v>0</v>
      </c>
    </row>
    <row r="14" spans="1:9">
      <c r="A14" s="24" t="s">
        <v>25</v>
      </c>
      <c r="B14">
        <v>3</v>
      </c>
      <c r="C14">
        <f>COUNTIFS('objectes infantils indueixen'!$J2:$J47, "Baix volum sonor", 'objectes infantils indueixen'!$L2:$L47, "3")</f>
        <v>0</v>
      </c>
    </row>
    <row r="15" spans="1:9">
      <c r="A15" s="24"/>
      <c r="B15">
        <v>2</v>
      </c>
      <c r="C15">
        <f>COUNTIFS('objectes infantils indueixen'!$J2:$J47, "Baix volum sonor", 'objectes infantils indueixen'!$L2:$L47, "2")</f>
        <v>0</v>
      </c>
    </row>
    <row r="16" spans="1:9">
      <c r="A16" s="24"/>
      <c r="B16">
        <v>1</v>
      </c>
      <c r="C16">
        <f>COUNTIFS('objectes infantils indueixen'!$J2:$J47, "Baix volum sonor", 'objectes infantils indueixen'!$L2:$L47, "1")</f>
        <v>0</v>
      </c>
    </row>
    <row r="17" spans="1:5">
      <c r="A17" s="24"/>
      <c r="B17">
        <v>-1</v>
      </c>
      <c r="C17">
        <f>COUNTIFS('objectes infantils indueixen'!$J2:$J47, "Baix volum sonor", 'objectes infantils indueixen'!$L2:$L47, "-1")</f>
        <v>1</v>
      </c>
    </row>
    <row r="18" spans="1:5">
      <c r="A18" s="24"/>
      <c r="B18">
        <v>-2</v>
      </c>
      <c r="C18">
        <f>COUNTIFS('objectes infantils indueixen'!$J2:$J47, "Baix volum sonor", 'objectes infantils indueixen'!$L2:$L47, "-2")</f>
        <v>1</v>
      </c>
    </row>
    <row r="19" spans="1:5">
      <c r="A19" s="24"/>
      <c r="B19">
        <v>-3</v>
      </c>
      <c r="C19">
        <f>COUNTIFS('objectes infantils indueixen'!$J2:$J47, "Baix volum sonor", 'objectes infantils indueixen'!$L2:$L47, "-3")</f>
        <v>3</v>
      </c>
    </row>
    <row r="20" spans="1:5">
      <c r="A20" s="24" t="s">
        <v>34</v>
      </c>
      <c r="B20">
        <v>3</v>
      </c>
      <c r="C20">
        <f>COUNTIFS('objectes infantils indueixen'!$J2:$J47, "Volum sonor creixent", 'objectes infantils indueixen'!$L2:$L47, "3")</f>
        <v>0</v>
      </c>
    </row>
    <row r="21" spans="1:5">
      <c r="A21" s="24"/>
      <c r="B21">
        <v>2</v>
      </c>
      <c r="C21">
        <f>COUNTIFS('objectes infantils indueixen'!$J2:$J47, "Volum sonor creixent", 'objectes infantils indueixen'!$L2:$L47, "2")</f>
        <v>2</v>
      </c>
    </row>
    <row r="22" spans="1:5">
      <c r="A22" s="24"/>
      <c r="B22">
        <v>1</v>
      </c>
      <c r="C22">
        <f>COUNTIFS('objectes infantils indueixen'!$J2:$J47, "Volum sonor creixent", 'objectes infantils indueixen'!$L2:$L47, "1")</f>
        <v>0</v>
      </c>
    </row>
    <row r="23" spans="1:5">
      <c r="A23" s="24"/>
      <c r="B23">
        <v>-1</v>
      </c>
      <c r="C23">
        <f>COUNTIFS('objectes infantils indueixen'!$J2:$J47, "Volum sonor creixent", 'objectes infantils indueixen'!$L2:$L47, "-1")</f>
        <v>0</v>
      </c>
      <c r="E23" s="18"/>
    </row>
    <row r="24" spans="1:5">
      <c r="A24" s="24"/>
      <c r="B24">
        <v>-2</v>
      </c>
      <c r="C24">
        <f>COUNTIFS('objectes infantils indueixen'!$J2:$J47, "Volum sonor creixent", 'objectes infantils indueixen'!$L2:$L47, "-2")</f>
        <v>0</v>
      </c>
    </row>
    <row r="25" spans="1:5">
      <c r="A25" s="24"/>
      <c r="B25">
        <v>-3</v>
      </c>
      <c r="C25">
        <f>COUNTIFS('objectes infantils indueixen'!$J2:$J47, "Volum sonor creixent", 'objectes infantils indueixen'!$L2:$L47, "-3")</f>
        <v>0</v>
      </c>
    </row>
    <row r="26" spans="1:5">
      <c r="A26" s="24" t="s">
        <v>38</v>
      </c>
      <c r="B26">
        <v>3</v>
      </c>
      <c r="C26">
        <f>COUNTIFS('objectes infantils indueixen'!$J8:$J53, "Música repetitiva", 'objectes infantils indueixen'!$L8:$L53, "3")</f>
        <v>4</v>
      </c>
    </row>
    <row r="27" spans="1:5">
      <c r="A27" s="24"/>
      <c r="B27">
        <v>2</v>
      </c>
      <c r="C27">
        <f>COUNTIFS('objectes infantils indueixen'!$J8:$J53, "Música repetitiva", 'objectes infantils indueixen'!$L8:$L53, "2")</f>
        <v>4</v>
      </c>
    </row>
    <row r="28" spans="1:5">
      <c r="A28" s="24"/>
      <c r="B28">
        <v>1</v>
      </c>
      <c r="C28">
        <f>COUNTIFS('objectes infantils indueixen'!$J8:$J53, "Música repetitiva", 'objectes infantils indueixen'!$L8:$L53, "1")</f>
        <v>1</v>
      </c>
    </row>
    <row r="29" spans="1:5">
      <c r="A29" s="24"/>
      <c r="B29">
        <v>-1</v>
      </c>
      <c r="C29">
        <f>COUNTIFS('objectes infantils indueixen'!$J8:$J53, "Música repetitiva", 'objectes infantils indueixen'!$L8:$L53, "-1")</f>
        <v>1</v>
      </c>
    </row>
    <row r="30" spans="1:5">
      <c r="A30" s="24"/>
      <c r="B30">
        <v>-2</v>
      </c>
      <c r="C30">
        <f>COUNTIFS('objectes infantils indueixen'!$J8:$J53, "Música repetitiva", 'objectes infantils indueixen'!$L8:$L53, "-2")</f>
        <v>0</v>
      </c>
    </row>
    <row r="31" spans="1:5">
      <c r="A31" s="24"/>
      <c r="B31">
        <v>-3</v>
      </c>
      <c r="C31">
        <f>COUNTIFS('objectes infantils indueixen'!$J8:$J53, "Música repetitiva", 'objectes infantils indueixen'!$L8:$L53, "-3")</f>
        <v>0</v>
      </c>
    </row>
    <row r="32" spans="1:5">
      <c r="A32" s="17" t="s">
        <v>89</v>
      </c>
      <c r="B32" s="23">
        <v>3</v>
      </c>
      <c r="C32">
        <f>COUNTIFS('objectes infantils indueixen'!$J11:$J56, "Música repetitiva", 'objectes infantils indueixen'!$L11:$L56, "-1")</f>
        <v>1</v>
      </c>
    </row>
    <row r="33" spans="1:3">
      <c r="A33" s="17" t="s">
        <v>51</v>
      </c>
      <c r="B33">
        <v>-2</v>
      </c>
      <c r="C33">
        <v>1</v>
      </c>
    </row>
    <row r="34" spans="1:3">
      <c r="A34" s="17"/>
    </row>
  </sheetData>
  <mergeCells count="5">
    <mergeCell ref="A2:A7"/>
    <mergeCell ref="A8:A13"/>
    <mergeCell ref="A14:A19"/>
    <mergeCell ref="A20:A25"/>
    <mergeCell ref="A26:A3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Joan Moliner Gilberga</dc:creator>
  <cp:keywords/>
  <dc:description/>
  <cp:lastModifiedBy>Joan Moliner Gilberga</cp:lastModifiedBy>
  <cp:revision/>
  <dcterms:created xsi:type="dcterms:W3CDTF">2026-03-23T04:32:54Z</dcterms:created>
  <dcterms:modified xsi:type="dcterms:W3CDTF">2026-04-29T05:38:43Z</dcterms:modified>
  <cp:category/>
  <cp:contentStatus/>
</cp:coreProperties>
</file>